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pat/Documents/Projects 2025/Extension/Enterprise budgets input costs etc/Crop Enterprise Budgets/Eastern ID growing season 2024-2025/Alfalfa est grain stubble/"/>
    </mc:Choice>
  </mc:AlternateContent>
  <xr:revisionPtr revIDLastSave="0" documentId="13_ncr:1_{8B8901C6-1278-574E-99B1-4D0DC0546B26}" xr6:coauthVersionLast="47" xr6:coauthVersionMax="47" xr10:uidLastSave="{00000000-0000-0000-0000-000000000000}"/>
  <bookViews>
    <workbookView xWindow="6580" yWindow="1200" windowWidth="28600" windowHeight="23400" xr2:uid="{DDEF165A-FB48-3444-8157-499B4C19783E}"/>
  </bookViews>
  <sheets>
    <sheet name="Alfalfa prod_N ID" sheetId="1" r:id="rId1"/>
    <sheet name="Ranging Analysi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6" i="1" l="1"/>
  <c r="J46" i="1"/>
  <c r="H28" i="1"/>
  <c r="L28" i="1"/>
  <c r="L31" i="1"/>
  <c r="L33" i="1"/>
  <c r="L32" i="1"/>
  <c r="J33" i="1"/>
  <c r="J32" i="1"/>
  <c r="J31" i="1"/>
  <c r="L43" i="1"/>
  <c r="J43" i="1"/>
  <c r="J44" i="1"/>
  <c r="H47" i="1"/>
  <c r="J42" i="1" l="1"/>
  <c r="J47" i="1"/>
  <c r="L30" i="1" l="1"/>
  <c r="J30" i="1"/>
  <c r="H51" i="1" s="1"/>
  <c r="L20" i="1"/>
  <c r="J20" i="1"/>
  <c r="L13" i="1"/>
  <c r="J13" i="1"/>
  <c r="J28" i="1"/>
  <c r="J27" i="1"/>
  <c r="L38" i="1" l="1"/>
  <c r="J38" i="1"/>
  <c r="L47" i="1"/>
  <c r="J19" i="1"/>
  <c r="J18" i="1"/>
  <c r="J17" i="1"/>
  <c r="L19" i="1"/>
  <c r="L18" i="1"/>
  <c r="L17" i="1"/>
  <c r="J37" i="1"/>
  <c r="L37" i="1"/>
  <c r="J22" i="1" l="1"/>
  <c r="J16" i="1"/>
  <c r="J12" i="1"/>
  <c r="L27" i="1"/>
  <c r="L26" i="1" s="1"/>
  <c r="J26" i="1"/>
  <c r="J6" i="1"/>
  <c r="J9" i="1" s="1"/>
  <c r="J36" i="1"/>
  <c r="J35" i="1" s="1"/>
  <c r="L44" i="1"/>
  <c r="L42" i="1" s="1"/>
  <c r="L16" i="1"/>
  <c r="L22" i="1"/>
  <c r="J51" i="1" l="1"/>
  <c r="J53" i="1" s="1"/>
  <c r="L12" i="1"/>
  <c r="L36" i="1"/>
  <c r="L35" i="1" s="1"/>
  <c r="L51" i="1" l="1"/>
  <c r="L53" i="1" s="1"/>
  <c r="H61" i="1" s="1"/>
  <c r="L6" i="1"/>
  <c r="L9" i="1" s="1"/>
  <c r="H63" i="1" s="1"/>
  <c r="L63" i="1" s="1"/>
  <c r="L55" i="1" l="1"/>
  <c r="L61" i="1"/>
  <c r="J11" i="2"/>
  <c r="J7" i="2"/>
  <c r="I10" i="2"/>
  <c r="I6" i="2"/>
  <c r="H9" i="2"/>
  <c r="H5" i="2"/>
  <c r="G8" i="2"/>
  <c r="F11" i="2"/>
  <c r="F7" i="2"/>
  <c r="E10" i="2"/>
  <c r="E6" i="2"/>
  <c r="D9" i="2"/>
  <c r="D5" i="2"/>
  <c r="J10" i="2"/>
  <c r="J6" i="2"/>
  <c r="I9" i="2"/>
  <c r="I5" i="2"/>
  <c r="H8" i="2"/>
  <c r="G11" i="2"/>
  <c r="G7" i="2"/>
  <c r="F10" i="2"/>
  <c r="F6" i="2"/>
  <c r="E9" i="2"/>
  <c r="E5" i="2"/>
  <c r="D8" i="2"/>
  <c r="J9" i="2"/>
  <c r="J5" i="2"/>
  <c r="I8" i="2"/>
  <c r="H11" i="2"/>
  <c r="H7" i="2"/>
  <c r="G10" i="2"/>
  <c r="G6" i="2"/>
  <c r="F9" i="2"/>
  <c r="F5" i="2"/>
  <c r="E8" i="2"/>
  <c r="D11" i="2"/>
  <c r="D7" i="2"/>
  <c r="J8" i="2"/>
  <c r="I11" i="2"/>
  <c r="I7" i="2"/>
  <c r="H10" i="2"/>
  <c r="H6" i="2"/>
  <c r="G9" i="2"/>
  <c r="G5" i="2"/>
  <c r="F8" i="2"/>
  <c r="E11" i="2"/>
  <c r="E7" i="2"/>
  <c r="D10" i="2"/>
  <c r="D6" i="2"/>
  <c r="L57" i="1"/>
  <c r="L62" i="1"/>
  <c r="L66" i="1" l="1"/>
  <c r="L67" i="1" l="1"/>
  <c r="L69" i="1"/>
  <c r="L72" i="1" l="1"/>
  <c r="L70" i="1"/>
</calcChain>
</file>

<file path=xl/sharedStrings.xml><?xml version="1.0" encoding="utf-8"?>
<sst xmlns="http://schemas.openxmlformats.org/spreadsheetml/2006/main" count="71" uniqueCount="58">
  <si>
    <t>Number of acres:</t>
  </si>
  <si>
    <t>Item</t>
  </si>
  <si>
    <t>Quantity per acre</t>
  </si>
  <si>
    <t>Unit</t>
  </si>
  <si>
    <t>Price or cost</t>
  </si>
  <si>
    <t>Total value or cost</t>
  </si>
  <si>
    <t>Value or cost per acre</t>
  </si>
  <si>
    <t>GROSS RETURNS</t>
  </si>
  <si>
    <t>ton</t>
  </si>
  <si>
    <t>TOTAL GROSS RETURNS</t>
  </si>
  <si>
    <t>OPERATING COSTS</t>
  </si>
  <si>
    <t>Seed:</t>
  </si>
  <si>
    <t>lb</t>
  </si>
  <si>
    <t>Fertilizer:</t>
  </si>
  <si>
    <t>Sulfur</t>
  </si>
  <si>
    <t xml:space="preserve">Pesticides: </t>
  </si>
  <si>
    <t>Custom:</t>
  </si>
  <si>
    <t>acre</t>
  </si>
  <si>
    <t>Machinery:</t>
  </si>
  <si>
    <t>Fuel - Farm Diesel</t>
  </si>
  <si>
    <t>gal</t>
  </si>
  <si>
    <t>Lubricants</t>
  </si>
  <si>
    <t>Machinery repairs</t>
  </si>
  <si>
    <t>Labor:</t>
  </si>
  <si>
    <t>Equipment Operator Labor</t>
  </si>
  <si>
    <t>hrs</t>
  </si>
  <si>
    <t>Other:</t>
  </si>
  <si>
    <t>Interest on Operating Loan @ 8%</t>
  </si>
  <si>
    <t>TOTAL OPERATING COSTS</t>
  </si>
  <si>
    <t>OPERATING COSTS PER TON</t>
  </si>
  <si>
    <t>NET RETURNS ABOVE OPERATING COSTS</t>
  </si>
  <si>
    <t>Cash Overhead Costs:</t>
  </si>
  <si>
    <t>General Overhead</t>
  </si>
  <si>
    <t>Land Rent</t>
  </si>
  <si>
    <t>Management Fee</t>
  </si>
  <si>
    <t>TOTAL CASH OVERHEAD COSTS</t>
  </si>
  <si>
    <t>OWNERSHIP COSTS PER TON</t>
  </si>
  <si>
    <t>TOTAL COSTS PER ACRE</t>
  </si>
  <si>
    <t>TOTAL COSTS PER TON</t>
  </si>
  <si>
    <t>NET RETURNS ABOVE TOTAL COSTS</t>
  </si>
  <si>
    <t>Alfalfa hay</t>
  </si>
  <si>
    <t>Alfalfa Hay Establishment in Grain Stubble
2025 Eastern Idaho</t>
  </si>
  <si>
    <t>Dry P205</t>
  </si>
  <si>
    <t>K2O</t>
  </si>
  <si>
    <t>Irrigation:</t>
  </si>
  <si>
    <t>Irrigation Power - Center Pivot</t>
  </si>
  <si>
    <t>ac-in</t>
  </si>
  <si>
    <t>Irrigation Water Assessment</t>
  </si>
  <si>
    <t>Irrigation Repairs - Center Pivot</t>
  </si>
  <si>
    <t>Custom fertilize</t>
  </si>
  <si>
    <t>Irrigation Labor</t>
  </si>
  <si>
    <t>months</t>
  </si>
  <si>
    <t>Yield (ton/acre)</t>
  </si>
  <si>
    <t>Price ($/ton)</t>
  </si>
  <si>
    <t>Crop insurance (CAT)</t>
  </si>
  <si>
    <t>Nitrogen - pre-plant</t>
  </si>
  <si>
    <t>Custom harvest (cut, rake, bale - 2x)</t>
  </si>
  <si>
    <t>NET RETURN PER ACRE ABOVE OPERATING COSTS
Alfalfa Establishment in Grain Stubble - 2025 Eastern Idaho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</si>
</sst>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 (Body)"/>
    </font>
    <font>
      <b/>
      <sz val="14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0" fillId="2" borderId="1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5" xfId="0" applyFill="1" applyBorder="1"/>
    <xf numFmtId="0" fontId="0" fillId="3" borderId="4" xfId="0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0" fillId="3" borderId="3" xfId="0" applyFill="1" applyBorder="1"/>
    <xf numFmtId="43" fontId="0" fillId="3" borderId="1" xfId="1" applyFont="1" applyFill="1" applyBorder="1"/>
    <xf numFmtId="43" fontId="0" fillId="3" borderId="6" xfId="1" applyFont="1" applyFill="1" applyBorder="1"/>
    <xf numFmtId="44" fontId="1" fillId="3" borderId="1" xfId="2" applyFont="1" applyFill="1" applyBorder="1"/>
    <xf numFmtId="43" fontId="0" fillId="3" borderId="0" xfId="1" applyFont="1" applyFill="1" applyBorder="1"/>
    <xf numFmtId="44" fontId="0" fillId="3" borderId="1" xfId="2" applyFont="1" applyFill="1" applyBorder="1"/>
    <xf numFmtId="44" fontId="1" fillId="3" borderId="6" xfId="2" applyFont="1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4" borderId="4" xfId="0" applyFill="1" applyBorder="1"/>
    <xf numFmtId="44" fontId="1" fillId="3" borderId="0" xfId="2" applyFont="1" applyFill="1" applyBorder="1"/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vertical="center"/>
    </xf>
    <xf numFmtId="0" fontId="0" fillId="4" borderId="8" xfId="0" applyFill="1" applyBorder="1"/>
    <xf numFmtId="3" fontId="0" fillId="4" borderId="8" xfId="0" applyNumberFormat="1" applyFill="1" applyBorder="1" applyAlignment="1">
      <alignment horizontal="center" vertical="center"/>
    </xf>
    <xf numFmtId="0" fontId="0" fillId="4" borderId="9" xfId="0" applyFill="1" applyBorder="1"/>
    <xf numFmtId="0" fontId="0" fillId="2" borderId="10" xfId="0" applyFill="1" applyBorder="1"/>
    <xf numFmtId="0" fontId="0" fillId="2" borderId="0" xfId="0" applyFill="1" applyBorder="1"/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0" fillId="2" borderId="11" xfId="0" applyFill="1" applyBorder="1"/>
    <xf numFmtId="0" fontId="5" fillId="2" borderId="0" xfId="0" applyFont="1" applyFill="1" applyBorder="1"/>
    <xf numFmtId="0" fontId="0" fillId="4" borderId="0" xfId="0" applyFill="1" applyBorder="1"/>
    <xf numFmtId="44" fontId="0" fillId="4" borderId="0" xfId="2" applyFont="1" applyFill="1" applyBorder="1"/>
    <xf numFmtId="44" fontId="0" fillId="3" borderId="0" xfId="2" applyFont="1" applyFill="1" applyBorder="1"/>
    <xf numFmtId="0" fontId="1" fillId="2" borderId="0" xfId="0" applyFont="1" applyFill="1" applyBorder="1"/>
    <xf numFmtId="0" fontId="6" fillId="4" borderId="0" xfId="0" applyFont="1" applyFill="1" applyBorder="1"/>
    <xf numFmtId="43" fontId="8" fillId="3" borderId="0" xfId="1" applyFont="1" applyFill="1" applyBorder="1"/>
    <xf numFmtId="0" fontId="6" fillId="2" borderId="0" xfId="0" applyFont="1" applyFill="1" applyBorder="1"/>
    <xf numFmtId="44" fontId="0" fillId="4" borderId="0" xfId="0" applyNumberFormat="1" applyFill="1" applyBorder="1"/>
    <xf numFmtId="0" fontId="0" fillId="2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0" fillId="4" borderId="10" xfId="0" applyFill="1" applyBorder="1"/>
    <xf numFmtId="0" fontId="0" fillId="4" borderId="15" xfId="0" applyFill="1" applyBorder="1" applyAlignment="1">
      <alignment horizontal="center"/>
    </xf>
    <xf numFmtId="0" fontId="0" fillId="4" borderId="16" xfId="0" applyFill="1" applyBorder="1"/>
    <xf numFmtId="44" fontId="0" fillId="4" borderId="10" xfId="2" applyFont="1" applyFill="1" applyBorder="1"/>
    <xf numFmtId="44" fontId="10" fillId="4" borderId="0" xfId="0" applyNumberFormat="1" applyFont="1" applyFill="1" applyBorder="1"/>
    <xf numFmtId="44" fontId="9" fillId="4" borderId="0" xfId="0" applyNumberFormat="1" applyFont="1" applyFill="1" applyBorder="1"/>
    <xf numFmtId="44" fontId="9" fillId="4" borderId="5" xfId="0" applyNumberFormat="1" applyFont="1" applyFill="1" applyBorder="1"/>
    <xf numFmtId="44" fontId="0" fillId="4" borderId="12" xfId="2" applyFont="1" applyFill="1" applyBorder="1"/>
    <xf numFmtId="0" fontId="0" fillId="4" borderId="6" xfId="0" applyFill="1" applyBorder="1"/>
    <xf numFmtId="44" fontId="10" fillId="4" borderId="6" xfId="0" applyNumberFormat="1" applyFont="1" applyFill="1" applyBorder="1"/>
    <xf numFmtId="44" fontId="9" fillId="4" borderId="3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BAF2-EA5B-D746-B909-11DD2C899B3C}">
  <dimension ref="A1:M79"/>
  <sheetViews>
    <sheetView tabSelected="1" zoomScaleNormal="100" workbookViewId="0">
      <selection sqref="A1:I1"/>
    </sheetView>
  </sheetViews>
  <sheetFormatPr baseColWidth="10" defaultColWidth="11" defaultRowHeight="16" x14ac:dyDescent="0.2"/>
  <cols>
    <col min="1" max="1" width="1.6640625" customWidth="1"/>
    <col min="2" max="2" width="35" customWidth="1"/>
    <col min="3" max="3" width="1.6640625" customWidth="1"/>
    <col min="4" max="4" width="12.5" customWidth="1"/>
    <col min="5" max="5" width="1.6640625" customWidth="1"/>
    <col min="6" max="6" width="12.5" customWidth="1"/>
    <col min="7" max="7" width="1.6640625" customWidth="1"/>
    <col min="8" max="8" width="12.5" customWidth="1"/>
    <col min="9" max="9" width="1.6640625" customWidth="1"/>
    <col min="10" max="10" width="16.6640625" customWidth="1"/>
    <col min="11" max="11" width="1.6640625" customWidth="1"/>
    <col min="12" max="12" width="16.6640625" customWidth="1"/>
    <col min="13" max="13" width="1.6640625" customWidth="1"/>
  </cols>
  <sheetData>
    <row r="1" spans="1:13" ht="50" customHeight="1" x14ac:dyDescent="0.2">
      <c r="A1" s="25" t="s">
        <v>41</v>
      </c>
      <c r="B1" s="26"/>
      <c r="C1" s="26"/>
      <c r="D1" s="26"/>
      <c r="E1" s="26"/>
      <c r="F1" s="26"/>
      <c r="G1" s="26"/>
      <c r="H1" s="26"/>
      <c r="I1" s="26"/>
      <c r="J1" s="27" t="s">
        <v>0</v>
      </c>
      <c r="K1" s="28"/>
      <c r="L1" s="29">
        <v>250</v>
      </c>
      <c r="M1" s="30"/>
    </row>
    <row r="2" spans="1:13" ht="5" customHeight="1" x14ac:dyDescent="0.2">
      <c r="A2" s="31"/>
      <c r="B2" s="32"/>
      <c r="C2" s="32"/>
      <c r="D2" s="32"/>
      <c r="E2" s="32"/>
      <c r="F2" s="32"/>
      <c r="G2" s="32"/>
      <c r="H2" s="32"/>
      <c r="I2" s="32"/>
      <c r="J2" s="33"/>
      <c r="K2" s="33"/>
      <c r="L2" s="33"/>
      <c r="M2" s="4"/>
    </row>
    <row r="3" spans="1:13" ht="20" customHeight="1" x14ac:dyDescent="0.2">
      <c r="A3" s="31"/>
      <c r="B3" s="34" t="s">
        <v>1</v>
      </c>
      <c r="C3" s="32"/>
      <c r="D3" s="35" t="s">
        <v>2</v>
      </c>
      <c r="E3" s="32"/>
      <c r="F3" s="34" t="s">
        <v>3</v>
      </c>
      <c r="G3" s="32"/>
      <c r="H3" s="36" t="s">
        <v>4</v>
      </c>
      <c r="I3" s="32"/>
      <c r="J3" s="37" t="s">
        <v>5</v>
      </c>
      <c r="K3" s="33"/>
      <c r="L3" s="37" t="s">
        <v>6</v>
      </c>
      <c r="M3" s="4"/>
    </row>
    <row r="4" spans="1:13" ht="20" customHeight="1" x14ac:dyDescent="0.2">
      <c r="A4" s="38"/>
      <c r="B4" s="20"/>
      <c r="C4" s="1"/>
      <c r="D4" s="21"/>
      <c r="E4" s="1"/>
      <c r="F4" s="20"/>
      <c r="G4" s="1"/>
      <c r="H4" s="22"/>
      <c r="I4" s="1"/>
      <c r="J4" s="19"/>
      <c r="K4" s="3"/>
      <c r="L4" s="19"/>
      <c r="M4" s="5"/>
    </row>
    <row r="5" spans="1:13" ht="20" customHeight="1" x14ac:dyDescent="0.2">
      <c r="A5" s="31"/>
      <c r="B5" s="39" t="s">
        <v>7</v>
      </c>
      <c r="C5" s="32"/>
      <c r="D5" s="32"/>
      <c r="E5" s="32"/>
      <c r="F5" s="32"/>
      <c r="G5" s="32"/>
      <c r="H5" s="32"/>
      <c r="I5" s="32"/>
      <c r="J5" s="33"/>
      <c r="K5" s="33"/>
      <c r="L5" s="33"/>
      <c r="M5" s="4"/>
    </row>
    <row r="6" spans="1:13" ht="20" customHeight="1" x14ac:dyDescent="0.2">
      <c r="A6" s="31"/>
      <c r="B6" s="40" t="s">
        <v>40</v>
      </c>
      <c r="C6" s="32"/>
      <c r="D6" s="40">
        <v>2.8</v>
      </c>
      <c r="E6" s="32"/>
      <c r="F6" s="40" t="s">
        <v>8</v>
      </c>
      <c r="G6" s="32"/>
      <c r="H6" s="41">
        <v>160</v>
      </c>
      <c r="I6" s="32"/>
      <c r="J6" s="42">
        <f>(D6*H6)*L1</f>
        <v>112000</v>
      </c>
      <c r="K6" s="12"/>
      <c r="L6" s="42">
        <f>D6*H6</f>
        <v>448</v>
      </c>
      <c r="M6" s="4"/>
    </row>
    <row r="7" spans="1:13" ht="20" customHeight="1" x14ac:dyDescent="0.2">
      <c r="A7" s="31"/>
      <c r="B7" s="40"/>
      <c r="C7" s="32"/>
      <c r="D7" s="40"/>
      <c r="E7" s="32"/>
      <c r="F7" s="40"/>
      <c r="G7" s="32"/>
      <c r="H7" s="40"/>
      <c r="I7" s="32"/>
      <c r="J7" s="12"/>
      <c r="K7" s="12"/>
      <c r="L7" s="12"/>
      <c r="M7" s="4"/>
    </row>
    <row r="8" spans="1:13" ht="20" customHeight="1" x14ac:dyDescent="0.2">
      <c r="A8" s="31"/>
      <c r="B8" s="40"/>
      <c r="C8" s="32"/>
      <c r="D8" s="40"/>
      <c r="E8" s="32"/>
      <c r="F8" s="40"/>
      <c r="G8" s="32"/>
      <c r="H8" s="40"/>
      <c r="I8" s="32"/>
      <c r="J8" s="9"/>
      <c r="K8" s="12"/>
      <c r="L8" s="9"/>
      <c r="M8" s="4"/>
    </row>
    <row r="9" spans="1:13" ht="20" customHeight="1" x14ac:dyDescent="0.2">
      <c r="A9" s="38"/>
      <c r="B9" s="6" t="s">
        <v>9</v>
      </c>
      <c r="C9" s="1"/>
      <c r="D9" s="1"/>
      <c r="E9" s="1"/>
      <c r="F9" s="1"/>
      <c r="G9" s="1"/>
      <c r="H9" s="1"/>
      <c r="I9" s="1"/>
      <c r="J9" s="11">
        <f>J6</f>
        <v>112000</v>
      </c>
      <c r="K9" s="9"/>
      <c r="L9" s="11">
        <f>L6</f>
        <v>448</v>
      </c>
      <c r="M9" s="5"/>
    </row>
    <row r="10" spans="1:13" ht="5" customHeight="1" x14ac:dyDescent="0.2">
      <c r="A10" s="31"/>
      <c r="B10" s="32"/>
      <c r="C10" s="32"/>
      <c r="D10" s="32"/>
      <c r="E10" s="32"/>
      <c r="F10" s="32"/>
      <c r="G10" s="32"/>
      <c r="H10" s="32"/>
      <c r="I10" s="32"/>
      <c r="J10" s="12"/>
      <c r="K10" s="12"/>
      <c r="L10" s="12"/>
      <c r="M10" s="4"/>
    </row>
    <row r="11" spans="1:13" ht="20" customHeight="1" x14ac:dyDescent="0.2">
      <c r="A11" s="31"/>
      <c r="B11" s="39" t="s">
        <v>10</v>
      </c>
      <c r="C11" s="32"/>
      <c r="D11" s="32"/>
      <c r="E11" s="32"/>
      <c r="F11" s="32"/>
      <c r="G11" s="32"/>
      <c r="H11" s="32"/>
      <c r="I11" s="32"/>
      <c r="J11" s="12"/>
      <c r="K11" s="12"/>
      <c r="L11" s="12"/>
      <c r="M11" s="4"/>
    </row>
    <row r="12" spans="1:13" ht="20" customHeight="1" x14ac:dyDescent="0.2">
      <c r="A12" s="31"/>
      <c r="B12" s="43" t="s">
        <v>11</v>
      </c>
      <c r="C12" s="32"/>
      <c r="D12" s="32"/>
      <c r="E12" s="32"/>
      <c r="F12" s="32"/>
      <c r="G12" s="32"/>
      <c r="H12" s="32"/>
      <c r="I12" s="32"/>
      <c r="J12" s="18">
        <f>SUM(J13:J14)</f>
        <v>17775.000000000004</v>
      </c>
      <c r="K12" s="12"/>
      <c r="L12" s="18">
        <f>SUM(L13:L14)</f>
        <v>71.100000000000009</v>
      </c>
      <c r="M12" s="4"/>
    </row>
    <row r="13" spans="1:13" ht="20" customHeight="1" x14ac:dyDescent="0.2">
      <c r="A13" s="31"/>
      <c r="B13" s="40" t="s">
        <v>40</v>
      </c>
      <c r="C13" s="32"/>
      <c r="D13" s="40">
        <v>18</v>
      </c>
      <c r="E13" s="32"/>
      <c r="F13" s="40" t="s">
        <v>12</v>
      </c>
      <c r="G13" s="32"/>
      <c r="H13" s="41">
        <v>3.95</v>
      </c>
      <c r="I13" s="32"/>
      <c r="J13" s="42">
        <f>D13*H13*L1</f>
        <v>17775.000000000004</v>
      </c>
      <c r="K13" s="12"/>
      <c r="L13" s="42">
        <f>D13*H13</f>
        <v>71.100000000000009</v>
      </c>
      <c r="M13" s="4"/>
    </row>
    <row r="14" spans="1:13" ht="20" customHeight="1" x14ac:dyDescent="0.2">
      <c r="A14" s="31"/>
      <c r="B14" s="40"/>
      <c r="C14" s="32"/>
      <c r="D14" s="40"/>
      <c r="E14" s="32"/>
      <c r="F14" s="40"/>
      <c r="G14" s="32"/>
      <c r="H14" s="41"/>
      <c r="I14" s="32"/>
      <c r="J14" s="42"/>
      <c r="K14" s="12"/>
      <c r="L14" s="42"/>
      <c r="M14" s="4"/>
    </row>
    <row r="15" spans="1:13" ht="5" customHeight="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12"/>
      <c r="K15" s="12"/>
      <c r="L15" s="12"/>
      <c r="M15" s="4"/>
    </row>
    <row r="16" spans="1:13" ht="20" customHeight="1" x14ac:dyDescent="0.2">
      <c r="A16" s="31"/>
      <c r="B16" s="43" t="s">
        <v>13</v>
      </c>
      <c r="C16" s="32"/>
      <c r="D16" s="32"/>
      <c r="E16" s="32"/>
      <c r="F16" s="32"/>
      <c r="G16" s="32"/>
      <c r="H16" s="32"/>
      <c r="I16" s="32"/>
      <c r="J16" s="18">
        <f>SUM(J17:J20)</f>
        <v>26140</v>
      </c>
      <c r="K16" s="12"/>
      <c r="L16" s="18">
        <f>SUM(L17:L20)</f>
        <v>104.56</v>
      </c>
      <c r="M16" s="4"/>
    </row>
    <row r="17" spans="1:13" ht="20" customHeight="1" x14ac:dyDescent="0.2">
      <c r="A17" s="31"/>
      <c r="B17" s="40" t="s">
        <v>55</v>
      </c>
      <c r="C17" s="32"/>
      <c r="D17" s="40">
        <v>17</v>
      </c>
      <c r="E17" s="32"/>
      <c r="F17" s="40" t="s">
        <v>12</v>
      </c>
      <c r="G17" s="32"/>
      <c r="H17" s="41">
        <v>0.73</v>
      </c>
      <c r="I17" s="32"/>
      <c r="J17" s="42">
        <f>D17*H17*L1</f>
        <v>3102.5</v>
      </c>
      <c r="K17" s="12"/>
      <c r="L17" s="42">
        <f>D17*H17</f>
        <v>12.41</v>
      </c>
      <c r="M17" s="4"/>
    </row>
    <row r="18" spans="1:13" ht="20" customHeight="1" x14ac:dyDescent="0.2">
      <c r="A18" s="31"/>
      <c r="B18" s="40" t="s">
        <v>42</v>
      </c>
      <c r="C18" s="32"/>
      <c r="D18" s="40">
        <v>77</v>
      </c>
      <c r="E18" s="32"/>
      <c r="F18" s="40" t="s">
        <v>12</v>
      </c>
      <c r="G18" s="32"/>
      <c r="H18" s="41">
        <v>0.85</v>
      </c>
      <c r="I18" s="32"/>
      <c r="J18" s="42">
        <f>D18*H18*L1</f>
        <v>16362.5</v>
      </c>
      <c r="K18" s="12"/>
      <c r="L18" s="42">
        <f>D18*H18</f>
        <v>65.45</v>
      </c>
      <c r="M18" s="4"/>
    </row>
    <row r="19" spans="1:13" ht="20" customHeight="1" x14ac:dyDescent="0.2">
      <c r="A19" s="31"/>
      <c r="B19" s="40" t="s">
        <v>43</v>
      </c>
      <c r="C19" s="32"/>
      <c r="D19" s="40">
        <v>45</v>
      </c>
      <c r="E19" s="32"/>
      <c r="F19" s="40" t="s">
        <v>12</v>
      </c>
      <c r="G19" s="32"/>
      <c r="H19" s="41">
        <v>0.46</v>
      </c>
      <c r="I19" s="32"/>
      <c r="J19" s="42">
        <f>D19*H19*L1</f>
        <v>5175</v>
      </c>
      <c r="K19" s="12"/>
      <c r="L19" s="42">
        <f>D19*H19</f>
        <v>20.7</v>
      </c>
      <c r="M19" s="4"/>
    </row>
    <row r="20" spans="1:13" ht="20" customHeight="1" x14ac:dyDescent="0.2">
      <c r="A20" s="31"/>
      <c r="B20" s="40" t="s">
        <v>14</v>
      </c>
      <c r="C20" s="32"/>
      <c r="D20" s="40">
        <v>15</v>
      </c>
      <c r="E20" s="32"/>
      <c r="F20" s="40" t="s">
        <v>12</v>
      </c>
      <c r="G20" s="32"/>
      <c r="H20" s="41">
        <v>0.4</v>
      </c>
      <c r="I20" s="32"/>
      <c r="J20" s="42">
        <f>D20*H20*L1</f>
        <v>1500</v>
      </c>
      <c r="K20" s="12"/>
      <c r="L20" s="42">
        <f>D20*H20</f>
        <v>6</v>
      </c>
      <c r="M20" s="4"/>
    </row>
    <row r="21" spans="1:13" ht="5" customHeight="1" x14ac:dyDescent="0.2">
      <c r="A21" s="31"/>
      <c r="B21" s="32"/>
      <c r="C21" s="32"/>
      <c r="D21" s="32"/>
      <c r="E21" s="32"/>
      <c r="F21" s="32"/>
      <c r="G21" s="32"/>
      <c r="H21" s="32"/>
      <c r="I21" s="32"/>
      <c r="J21" s="33"/>
      <c r="K21" s="33"/>
      <c r="L21" s="33"/>
      <c r="M21" s="4"/>
    </row>
    <row r="22" spans="1:13" ht="20" customHeight="1" x14ac:dyDescent="0.2">
      <c r="A22" s="31"/>
      <c r="B22" s="43" t="s">
        <v>15</v>
      </c>
      <c r="C22" s="32"/>
      <c r="D22" s="32"/>
      <c r="E22" s="32"/>
      <c r="F22" s="32"/>
      <c r="G22" s="32"/>
      <c r="H22" s="32"/>
      <c r="I22" s="32"/>
      <c r="J22" s="18">
        <f>SUM(J23:J24)</f>
        <v>0</v>
      </c>
      <c r="K22" s="12"/>
      <c r="L22" s="18">
        <f>SUM(L23:L24)</f>
        <v>0</v>
      </c>
      <c r="M22" s="4"/>
    </row>
    <row r="23" spans="1:13" ht="20" customHeight="1" x14ac:dyDescent="0.2">
      <c r="A23" s="31"/>
      <c r="B23" s="40"/>
      <c r="C23" s="32"/>
      <c r="D23" s="40"/>
      <c r="E23" s="32"/>
      <c r="F23" s="40"/>
      <c r="G23" s="32"/>
      <c r="H23" s="41"/>
      <c r="I23" s="32"/>
      <c r="J23" s="42"/>
      <c r="K23" s="33"/>
      <c r="L23" s="42"/>
      <c r="M23" s="4"/>
    </row>
    <row r="24" spans="1:13" ht="20" customHeight="1" x14ac:dyDescent="0.2">
      <c r="A24" s="31"/>
      <c r="B24" s="40"/>
      <c r="C24" s="32"/>
      <c r="D24" s="40"/>
      <c r="E24" s="32"/>
      <c r="F24" s="40"/>
      <c r="G24" s="32"/>
      <c r="H24" s="40"/>
      <c r="I24" s="32"/>
      <c r="J24" s="33"/>
      <c r="K24" s="33"/>
      <c r="L24" s="33"/>
      <c r="M24" s="4"/>
    </row>
    <row r="25" spans="1:13" ht="5" customHeight="1" x14ac:dyDescent="0.2">
      <c r="A25" s="31"/>
      <c r="B25" s="32"/>
      <c r="C25" s="32"/>
      <c r="D25" s="32"/>
      <c r="E25" s="32"/>
      <c r="F25" s="32"/>
      <c r="G25" s="32"/>
      <c r="H25" s="32"/>
      <c r="I25" s="32"/>
      <c r="J25" s="12"/>
      <c r="K25" s="12"/>
      <c r="L25" s="12"/>
      <c r="M25" s="4"/>
    </row>
    <row r="26" spans="1:13" ht="20" customHeight="1" x14ac:dyDescent="0.2">
      <c r="A26" s="31"/>
      <c r="B26" s="43" t="s">
        <v>16</v>
      </c>
      <c r="C26" s="32"/>
      <c r="D26" s="32"/>
      <c r="E26" s="32"/>
      <c r="F26" s="32"/>
      <c r="G26" s="32"/>
      <c r="H26" s="32"/>
      <c r="I26" s="32"/>
      <c r="J26" s="18">
        <f>SUM(J27:J28)</f>
        <v>25187.5</v>
      </c>
      <c r="K26" s="12"/>
      <c r="L26" s="18">
        <f>SUM(L27:L28)</f>
        <v>100.75</v>
      </c>
      <c r="M26" s="4"/>
    </row>
    <row r="27" spans="1:13" ht="20" customHeight="1" x14ac:dyDescent="0.2">
      <c r="A27" s="31"/>
      <c r="B27" s="40" t="s">
        <v>49</v>
      </c>
      <c r="C27" s="32"/>
      <c r="D27" s="40">
        <v>1</v>
      </c>
      <c r="E27" s="32"/>
      <c r="F27" s="40" t="s">
        <v>17</v>
      </c>
      <c r="G27" s="32"/>
      <c r="H27" s="41">
        <v>9.75</v>
      </c>
      <c r="I27" s="32"/>
      <c r="J27" s="42">
        <f>(D27*H27)*L1</f>
        <v>2437.5</v>
      </c>
      <c r="K27" s="12"/>
      <c r="L27" s="42">
        <f>D27*H27</f>
        <v>9.75</v>
      </c>
      <c r="M27" s="4"/>
    </row>
    <row r="28" spans="1:13" ht="20" customHeight="1" x14ac:dyDescent="0.2">
      <c r="A28" s="31"/>
      <c r="B28" s="40" t="s">
        <v>56</v>
      </c>
      <c r="C28" s="32"/>
      <c r="D28" s="40">
        <v>2</v>
      </c>
      <c r="E28" s="32"/>
      <c r="F28" s="40" t="s">
        <v>17</v>
      </c>
      <c r="G28" s="32"/>
      <c r="H28" s="41">
        <f>18+8.5+19</f>
        <v>45.5</v>
      </c>
      <c r="I28" s="32"/>
      <c r="J28" s="42">
        <f>(D28*H28)*L1</f>
        <v>22750</v>
      </c>
      <c r="K28" s="12"/>
      <c r="L28" s="42">
        <f>D28*H28</f>
        <v>91</v>
      </c>
      <c r="M28" s="4"/>
    </row>
    <row r="29" spans="1:13" ht="5" customHeight="1" x14ac:dyDescent="0.2">
      <c r="A29" s="31"/>
      <c r="B29" s="32"/>
      <c r="C29" s="32"/>
      <c r="D29" s="32"/>
      <c r="E29" s="32"/>
      <c r="F29" s="32"/>
      <c r="G29" s="32"/>
      <c r="H29" s="32"/>
      <c r="I29" s="32"/>
      <c r="J29" s="12"/>
      <c r="K29" s="12"/>
      <c r="L29" s="12"/>
      <c r="M29" s="4"/>
    </row>
    <row r="30" spans="1:13" ht="20" customHeight="1" x14ac:dyDescent="0.2">
      <c r="A30" s="31"/>
      <c r="B30" s="43" t="s">
        <v>44</v>
      </c>
      <c r="C30" s="32"/>
      <c r="D30" s="32"/>
      <c r="E30" s="32"/>
      <c r="F30" s="32"/>
      <c r="G30" s="32"/>
      <c r="H30" s="32"/>
      <c r="I30" s="32"/>
      <c r="J30" s="18">
        <f>SUM(J31:J34)</f>
        <v>26280</v>
      </c>
      <c r="K30" s="33"/>
      <c r="L30" s="18">
        <f>SUM(L31:L34)</f>
        <v>105.12</v>
      </c>
      <c r="M30" s="4"/>
    </row>
    <row r="31" spans="1:13" ht="20" customHeight="1" x14ac:dyDescent="0.2">
      <c r="A31" s="31"/>
      <c r="B31" s="40" t="s">
        <v>45</v>
      </c>
      <c r="C31" s="32"/>
      <c r="D31" s="40">
        <v>23</v>
      </c>
      <c r="E31" s="32"/>
      <c r="F31" s="40" t="s">
        <v>46</v>
      </c>
      <c r="G31" s="32"/>
      <c r="H31" s="41">
        <v>2.97</v>
      </c>
      <c r="I31" s="32"/>
      <c r="J31" s="42">
        <f>(D31*H31)*L1</f>
        <v>17077.5</v>
      </c>
      <c r="K31" s="33"/>
      <c r="L31" s="42">
        <f>D31*H31</f>
        <v>68.31</v>
      </c>
      <c r="M31" s="4"/>
    </row>
    <row r="32" spans="1:13" ht="20" customHeight="1" x14ac:dyDescent="0.2">
      <c r="A32" s="31"/>
      <c r="B32" s="40" t="s">
        <v>47</v>
      </c>
      <c r="C32" s="32"/>
      <c r="D32" s="40">
        <v>1</v>
      </c>
      <c r="E32" s="32"/>
      <c r="F32" s="40" t="s">
        <v>17</v>
      </c>
      <c r="G32" s="32"/>
      <c r="H32" s="41">
        <v>16.8</v>
      </c>
      <c r="I32" s="32"/>
      <c r="J32" s="42">
        <f>(D32*H32)*L1</f>
        <v>4200</v>
      </c>
      <c r="K32" s="33"/>
      <c r="L32" s="42">
        <f>D32*H32</f>
        <v>16.8</v>
      </c>
      <c r="M32" s="4"/>
    </row>
    <row r="33" spans="1:13" ht="20" customHeight="1" x14ac:dyDescent="0.2">
      <c r="A33" s="31"/>
      <c r="B33" s="40" t="s">
        <v>48</v>
      </c>
      <c r="C33" s="32"/>
      <c r="D33" s="40">
        <v>23</v>
      </c>
      <c r="E33" s="32"/>
      <c r="F33" s="40" t="s">
        <v>46</v>
      </c>
      <c r="G33" s="32"/>
      <c r="H33" s="41">
        <v>0.87</v>
      </c>
      <c r="I33" s="32"/>
      <c r="J33" s="42">
        <f>D33*H33*L1</f>
        <v>5002.5</v>
      </c>
      <c r="K33" s="33"/>
      <c r="L33" s="42">
        <f>D33*H33</f>
        <v>20.010000000000002</v>
      </c>
      <c r="M33" s="4"/>
    </row>
    <row r="34" spans="1:13" ht="5" customHeight="1" x14ac:dyDescent="0.2">
      <c r="A34" s="31"/>
      <c r="B34" s="32"/>
      <c r="C34" s="32"/>
      <c r="D34" s="32"/>
      <c r="E34" s="32"/>
      <c r="F34" s="32"/>
      <c r="G34" s="32"/>
      <c r="H34" s="32"/>
      <c r="I34" s="32"/>
      <c r="J34" s="33"/>
      <c r="K34" s="33"/>
      <c r="L34" s="33"/>
      <c r="M34" s="4"/>
    </row>
    <row r="35" spans="1:13" ht="20" customHeight="1" x14ac:dyDescent="0.2">
      <c r="A35" s="31"/>
      <c r="B35" s="43" t="s">
        <v>18</v>
      </c>
      <c r="C35" s="32"/>
      <c r="D35" s="32"/>
      <c r="E35" s="32"/>
      <c r="F35" s="32"/>
      <c r="G35" s="32"/>
      <c r="H35" s="32"/>
      <c r="I35" s="32"/>
      <c r="J35" s="18">
        <f>SUM(J36:J40)</f>
        <v>5795.9999999999991</v>
      </c>
      <c r="K35" s="12"/>
      <c r="L35" s="18">
        <f>SUM(L36:L40)</f>
        <v>23.183999999999997</v>
      </c>
      <c r="M35" s="4"/>
    </row>
    <row r="36" spans="1:13" ht="20" customHeight="1" x14ac:dyDescent="0.2">
      <c r="A36" s="31"/>
      <c r="B36" s="44" t="s">
        <v>19</v>
      </c>
      <c r="C36" s="32"/>
      <c r="D36" s="40">
        <v>4.8499999999999996</v>
      </c>
      <c r="E36" s="32"/>
      <c r="F36" s="40" t="s">
        <v>20</v>
      </c>
      <c r="G36" s="32"/>
      <c r="H36" s="41">
        <v>3.44</v>
      </c>
      <c r="I36" s="32"/>
      <c r="J36" s="42">
        <f>(D36*H36)*L1</f>
        <v>4170.9999999999991</v>
      </c>
      <c r="K36" s="12"/>
      <c r="L36" s="42">
        <f>D36*H36</f>
        <v>16.683999999999997</v>
      </c>
      <c r="M36" s="4"/>
    </row>
    <row r="37" spans="1:13" ht="20" customHeight="1" x14ac:dyDescent="0.2">
      <c r="A37" s="31"/>
      <c r="B37" s="44" t="s">
        <v>21</v>
      </c>
      <c r="C37" s="32"/>
      <c r="D37" s="40">
        <v>1</v>
      </c>
      <c r="E37" s="32"/>
      <c r="F37" s="40" t="s">
        <v>17</v>
      </c>
      <c r="G37" s="32"/>
      <c r="H37" s="41">
        <v>2.94</v>
      </c>
      <c r="I37" s="32"/>
      <c r="J37" s="42">
        <f>(D37*H37)*L1</f>
        <v>735</v>
      </c>
      <c r="K37" s="12"/>
      <c r="L37" s="42">
        <f>D37*H37</f>
        <v>2.94</v>
      </c>
      <c r="M37" s="4"/>
    </row>
    <row r="38" spans="1:13" ht="20" customHeight="1" x14ac:dyDescent="0.2">
      <c r="A38" s="31"/>
      <c r="B38" s="44" t="s">
        <v>22</v>
      </c>
      <c r="C38" s="32"/>
      <c r="D38" s="40">
        <v>1</v>
      </c>
      <c r="E38" s="32"/>
      <c r="F38" s="40" t="s">
        <v>17</v>
      </c>
      <c r="G38" s="32"/>
      <c r="H38" s="41">
        <v>3.56</v>
      </c>
      <c r="I38" s="32"/>
      <c r="J38" s="42">
        <f>D38*H38*L1</f>
        <v>890</v>
      </c>
      <c r="K38" s="12"/>
      <c r="L38" s="42">
        <f>D38*H38</f>
        <v>3.56</v>
      </c>
      <c r="M38" s="4"/>
    </row>
    <row r="39" spans="1:13" ht="20" customHeight="1" x14ac:dyDescent="0.2">
      <c r="A39" s="31"/>
      <c r="B39" s="40"/>
      <c r="C39" s="32"/>
      <c r="D39" s="40"/>
      <c r="E39" s="32"/>
      <c r="F39" s="40"/>
      <c r="G39" s="32"/>
      <c r="H39" s="40"/>
      <c r="I39" s="32"/>
      <c r="J39" s="12"/>
      <c r="K39" s="12"/>
      <c r="L39" s="12"/>
      <c r="M39" s="4"/>
    </row>
    <row r="40" spans="1:13" ht="20" customHeight="1" x14ac:dyDescent="0.2">
      <c r="A40" s="31"/>
      <c r="B40" s="40"/>
      <c r="C40" s="32"/>
      <c r="D40" s="40"/>
      <c r="E40" s="32"/>
      <c r="F40" s="40"/>
      <c r="G40" s="32"/>
      <c r="H40" s="40"/>
      <c r="I40" s="32"/>
      <c r="J40" s="12"/>
      <c r="K40" s="12"/>
      <c r="L40" s="12"/>
      <c r="M40" s="4"/>
    </row>
    <row r="41" spans="1:13" ht="5" customHeight="1" x14ac:dyDescent="0.2">
      <c r="A41" s="31"/>
      <c r="B41" s="32"/>
      <c r="C41" s="32"/>
      <c r="D41" s="32"/>
      <c r="E41" s="32"/>
      <c r="F41" s="32"/>
      <c r="G41" s="32"/>
      <c r="H41" s="32"/>
      <c r="I41" s="32"/>
      <c r="J41" s="12"/>
      <c r="K41" s="12"/>
      <c r="L41" s="12"/>
      <c r="M41" s="4"/>
    </row>
    <row r="42" spans="1:13" ht="20" customHeight="1" x14ac:dyDescent="0.2">
      <c r="A42" s="31"/>
      <c r="B42" s="43" t="s">
        <v>23</v>
      </c>
      <c r="C42" s="32"/>
      <c r="D42" s="32"/>
      <c r="E42" s="32"/>
      <c r="F42" s="32"/>
      <c r="G42" s="32"/>
      <c r="H42" s="32"/>
      <c r="I42" s="32"/>
      <c r="J42" s="18">
        <f>SUM(J43:J44)</f>
        <v>11729</v>
      </c>
      <c r="K42" s="12"/>
      <c r="L42" s="18">
        <f>SUM(L43:L45)</f>
        <v>46.916000000000004</v>
      </c>
      <c r="M42" s="4"/>
    </row>
    <row r="43" spans="1:13" ht="20" customHeight="1" x14ac:dyDescent="0.2">
      <c r="A43" s="31"/>
      <c r="B43" s="40" t="s">
        <v>24</v>
      </c>
      <c r="C43" s="32"/>
      <c r="D43" s="40">
        <v>1.08</v>
      </c>
      <c r="E43" s="32"/>
      <c r="F43" s="40" t="s">
        <v>25</v>
      </c>
      <c r="G43" s="32"/>
      <c r="H43" s="41">
        <v>21.88</v>
      </c>
      <c r="I43" s="32"/>
      <c r="J43" s="42">
        <f>(D43*H43)*L1</f>
        <v>5907.6</v>
      </c>
      <c r="K43" s="12"/>
      <c r="L43" s="42">
        <f>D43*H43</f>
        <v>23.630400000000002</v>
      </c>
      <c r="M43" s="4"/>
    </row>
    <row r="44" spans="1:13" ht="20" customHeight="1" x14ac:dyDescent="0.2">
      <c r="A44" s="31"/>
      <c r="B44" s="40" t="s">
        <v>50</v>
      </c>
      <c r="C44" s="32"/>
      <c r="D44" s="40">
        <v>1.04</v>
      </c>
      <c r="E44" s="32"/>
      <c r="F44" s="40" t="s">
        <v>25</v>
      </c>
      <c r="G44" s="32"/>
      <c r="H44" s="41">
        <v>22.39</v>
      </c>
      <c r="I44" s="32"/>
      <c r="J44" s="42">
        <f>(D44*H44)*L1</f>
        <v>5821.4000000000005</v>
      </c>
      <c r="K44" s="12"/>
      <c r="L44" s="42">
        <f>D44*H44</f>
        <v>23.285600000000002</v>
      </c>
      <c r="M44" s="4"/>
    </row>
    <row r="45" spans="1:13" ht="5" customHeight="1" x14ac:dyDescent="0.2">
      <c r="A45" s="31"/>
      <c r="B45" s="32"/>
      <c r="C45" s="32"/>
      <c r="D45" s="32"/>
      <c r="E45" s="32"/>
      <c r="F45" s="32"/>
      <c r="G45" s="32"/>
      <c r="H45" s="32"/>
      <c r="I45" s="32"/>
      <c r="J45" s="12"/>
      <c r="K45" s="12"/>
      <c r="L45" s="12"/>
      <c r="M45" s="4"/>
    </row>
    <row r="46" spans="1:13" ht="20" customHeight="1" x14ac:dyDescent="0.2">
      <c r="A46" s="31"/>
      <c r="B46" s="43" t="s">
        <v>26</v>
      </c>
      <c r="C46" s="32"/>
      <c r="D46" s="32"/>
      <c r="E46" s="32"/>
      <c r="F46" s="32"/>
      <c r="G46" s="32"/>
      <c r="H46" s="32"/>
      <c r="I46" s="32"/>
      <c r="J46" s="18">
        <f>SUM(J47:J48)</f>
        <v>655</v>
      </c>
      <c r="K46" s="45"/>
      <c r="L46" s="18">
        <f>SUM(L47:L49)</f>
        <v>2.62</v>
      </c>
      <c r="M46" s="4"/>
    </row>
    <row r="47" spans="1:13" ht="20" customHeight="1" x14ac:dyDescent="0.2">
      <c r="A47" s="31"/>
      <c r="B47" s="40" t="s">
        <v>54</v>
      </c>
      <c r="C47" s="32"/>
      <c r="D47" s="40">
        <v>1</v>
      </c>
      <c r="E47" s="32"/>
      <c r="F47" s="40" t="s">
        <v>17</v>
      </c>
      <c r="G47" s="32"/>
      <c r="H47" s="41">
        <f>655/L1</f>
        <v>2.62</v>
      </c>
      <c r="I47" s="32"/>
      <c r="J47" s="42">
        <f>(D47*H47)*L1</f>
        <v>655</v>
      </c>
      <c r="K47" s="33"/>
      <c r="L47" s="42">
        <f>D47*H47</f>
        <v>2.62</v>
      </c>
      <c r="M47" s="4"/>
    </row>
    <row r="48" spans="1:13" ht="20" customHeight="1" x14ac:dyDescent="0.2">
      <c r="A48" s="31"/>
      <c r="B48" s="40"/>
      <c r="C48" s="32"/>
      <c r="D48" s="40"/>
      <c r="E48" s="32"/>
      <c r="F48" s="40"/>
      <c r="G48" s="32"/>
      <c r="H48" s="40"/>
      <c r="I48" s="32"/>
      <c r="J48" s="33"/>
      <c r="K48" s="33"/>
      <c r="L48" s="33"/>
      <c r="M48" s="4"/>
    </row>
    <row r="49" spans="1:13" ht="5" customHeight="1" x14ac:dyDescent="0.2">
      <c r="A49" s="31"/>
      <c r="B49" s="32"/>
      <c r="C49" s="32"/>
      <c r="D49" s="32"/>
      <c r="E49" s="32"/>
      <c r="F49" s="32"/>
      <c r="G49" s="32"/>
      <c r="H49" s="32"/>
      <c r="I49" s="32"/>
      <c r="J49" s="33"/>
      <c r="K49" s="33"/>
      <c r="L49" s="33"/>
      <c r="M49" s="4"/>
    </row>
    <row r="50" spans="1:13" ht="20" customHeight="1" x14ac:dyDescent="0.2">
      <c r="A50" s="31"/>
      <c r="B50" s="46"/>
      <c r="C50" s="32"/>
      <c r="D50" s="32"/>
      <c r="E50" s="32"/>
      <c r="F50" s="32" t="s">
        <v>51</v>
      </c>
      <c r="G50" s="32"/>
      <c r="H50" s="32"/>
      <c r="I50" s="32"/>
      <c r="J50" s="12"/>
      <c r="K50" s="12"/>
      <c r="L50" s="12"/>
      <c r="M50" s="4"/>
    </row>
    <row r="51" spans="1:13" ht="20" customHeight="1" x14ac:dyDescent="0.2">
      <c r="A51" s="31"/>
      <c r="B51" s="43" t="s">
        <v>27</v>
      </c>
      <c r="C51" s="32"/>
      <c r="D51" s="40">
        <v>0.08</v>
      </c>
      <c r="E51" s="32"/>
      <c r="F51" s="40">
        <v>12</v>
      </c>
      <c r="G51" s="32"/>
      <c r="H51" s="41">
        <f>SUM(J12,J16,J22,J26,J30,J35,J42,J46)</f>
        <v>113562.5</v>
      </c>
      <c r="I51" s="32"/>
      <c r="J51" s="18">
        <f>((D51*H51)/12)*F51</f>
        <v>9085</v>
      </c>
      <c r="K51" s="12"/>
      <c r="L51" s="18">
        <f>(((D51*H51)/12)*F51)/L1</f>
        <v>36.340000000000003</v>
      </c>
      <c r="M51" s="4"/>
    </row>
    <row r="52" spans="1:13" ht="5" customHeight="1" x14ac:dyDescent="0.2">
      <c r="A52" s="31"/>
      <c r="B52" s="32"/>
      <c r="C52" s="32"/>
      <c r="D52" s="32"/>
      <c r="E52" s="32"/>
      <c r="F52" s="32"/>
      <c r="G52" s="32"/>
      <c r="H52" s="32"/>
      <c r="I52" s="32"/>
      <c r="J52" s="12"/>
      <c r="K52" s="12"/>
      <c r="L52" s="12"/>
      <c r="M52" s="4"/>
    </row>
    <row r="53" spans="1:13" ht="20" customHeight="1" x14ac:dyDescent="0.2">
      <c r="A53" s="31"/>
      <c r="B53" s="43" t="s">
        <v>28</v>
      </c>
      <c r="C53" s="32"/>
      <c r="D53" s="32"/>
      <c r="E53" s="32"/>
      <c r="F53" s="32"/>
      <c r="G53" s="32"/>
      <c r="H53" s="32"/>
      <c r="I53" s="32"/>
      <c r="J53" s="11">
        <f>SUM(J12,J16,J22,J26,J30,J35,J42,J46,J51)</f>
        <v>122647.5</v>
      </c>
      <c r="K53" s="12"/>
      <c r="L53" s="11">
        <f>SUM(L12,L16,L22,L26,L30,L35,L42,L46,L51)</f>
        <v>490.59000000000003</v>
      </c>
      <c r="M53" s="4"/>
    </row>
    <row r="54" spans="1:13" ht="5" customHeight="1" x14ac:dyDescent="0.2">
      <c r="A54" s="31"/>
      <c r="B54" s="32"/>
      <c r="C54" s="32"/>
      <c r="D54" s="32"/>
      <c r="E54" s="32"/>
      <c r="F54" s="32"/>
      <c r="G54" s="32"/>
      <c r="H54" s="32"/>
      <c r="I54" s="32"/>
      <c r="J54" s="12"/>
      <c r="K54" s="12"/>
      <c r="L54" s="12"/>
      <c r="M54" s="4"/>
    </row>
    <row r="55" spans="1:13" ht="20" customHeight="1" x14ac:dyDescent="0.2">
      <c r="A55" s="31"/>
      <c r="B55" s="43" t="s">
        <v>29</v>
      </c>
      <c r="C55" s="32"/>
      <c r="D55" s="32"/>
      <c r="E55" s="32"/>
      <c r="F55" s="32"/>
      <c r="G55" s="32"/>
      <c r="H55" s="32"/>
      <c r="I55" s="32"/>
      <c r="J55" s="12"/>
      <c r="K55" s="12"/>
      <c r="L55" s="13">
        <f>L53/D6</f>
        <v>175.21071428571432</v>
      </c>
      <c r="M55" s="4"/>
    </row>
    <row r="56" spans="1:13" ht="5" customHeight="1" x14ac:dyDescent="0.2">
      <c r="A56" s="31"/>
      <c r="B56" s="32"/>
      <c r="C56" s="32"/>
      <c r="D56" s="32"/>
      <c r="E56" s="32"/>
      <c r="F56" s="32"/>
      <c r="G56" s="32"/>
      <c r="H56" s="32"/>
      <c r="I56" s="32"/>
      <c r="J56" s="12"/>
      <c r="K56" s="12"/>
      <c r="L56" s="12"/>
      <c r="M56" s="4"/>
    </row>
    <row r="57" spans="1:13" ht="20" customHeight="1" x14ac:dyDescent="0.2">
      <c r="A57" s="31"/>
      <c r="B57" s="43" t="s">
        <v>30</v>
      </c>
      <c r="C57" s="32"/>
      <c r="D57" s="32"/>
      <c r="E57" s="32"/>
      <c r="F57" s="32"/>
      <c r="G57" s="32"/>
      <c r="H57" s="32"/>
      <c r="I57" s="32"/>
      <c r="J57" s="12"/>
      <c r="K57" s="12"/>
      <c r="L57" s="11">
        <f>L9-L53</f>
        <v>-42.590000000000032</v>
      </c>
      <c r="M57" s="4"/>
    </row>
    <row r="58" spans="1:13" ht="20" customHeight="1" x14ac:dyDescent="0.2">
      <c r="A58" s="31"/>
      <c r="B58" s="32"/>
      <c r="C58" s="32"/>
      <c r="D58" s="32"/>
      <c r="E58" s="32"/>
      <c r="F58" s="32"/>
      <c r="G58" s="32"/>
      <c r="H58" s="32"/>
      <c r="I58" s="32"/>
      <c r="J58" s="12"/>
      <c r="K58" s="12"/>
      <c r="L58" s="12"/>
      <c r="M58" s="4"/>
    </row>
    <row r="59" spans="1:13" ht="20" customHeight="1" x14ac:dyDescent="0.2">
      <c r="A59" s="31"/>
      <c r="B59" s="43" t="s">
        <v>31</v>
      </c>
      <c r="C59" s="32"/>
      <c r="D59" s="32"/>
      <c r="E59" s="32"/>
      <c r="F59" s="32"/>
      <c r="G59" s="32"/>
      <c r="H59" s="32"/>
      <c r="I59" s="32"/>
      <c r="J59" s="12"/>
      <c r="K59" s="12"/>
      <c r="L59" s="12"/>
      <c r="M59" s="4"/>
    </row>
    <row r="60" spans="1:13" ht="5" customHeight="1" x14ac:dyDescent="0.2">
      <c r="A60" s="31"/>
      <c r="B60" s="32"/>
      <c r="C60" s="32"/>
      <c r="D60" s="32"/>
      <c r="E60" s="32"/>
      <c r="F60" s="32"/>
      <c r="G60" s="32"/>
      <c r="H60" s="32"/>
      <c r="I60" s="32"/>
      <c r="J60" s="33"/>
      <c r="K60" s="33"/>
      <c r="L60" s="33"/>
      <c r="M60" s="4"/>
    </row>
    <row r="61" spans="1:13" ht="20" customHeight="1" x14ac:dyDescent="0.2">
      <c r="A61" s="31"/>
      <c r="B61" s="40" t="s">
        <v>32</v>
      </c>
      <c r="C61" s="32"/>
      <c r="D61" s="32"/>
      <c r="E61" s="32"/>
      <c r="F61" s="32"/>
      <c r="G61" s="32"/>
      <c r="H61" s="47">
        <f>L53*0.05</f>
        <v>24.529500000000002</v>
      </c>
      <c r="I61" s="32"/>
      <c r="J61" s="12"/>
      <c r="K61" s="12"/>
      <c r="L61" s="42">
        <f>H61</f>
        <v>24.529500000000002</v>
      </c>
      <c r="M61" s="4"/>
    </row>
    <row r="62" spans="1:13" ht="20" customHeight="1" x14ac:dyDescent="0.2">
      <c r="A62" s="31"/>
      <c r="B62" s="44" t="s">
        <v>33</v>
      </c>
      <c r="C62" s="32"/>
      <c r="D62" s="32"/>
      <c r="E62" s="32"/>
      <c r="F62" s="32"/>
      <c r="G62" s="32"/>
      <c r="H62" s="41">
        <v>210</v>
      </c>
      <c r="I62" s="32"/>
      <c r="J62" s="12"/>
      <c r="K62" s="12"/>
      <c r="L62" s="42">
        <f>H62</f>
        <v>210</v>
      </c>
      <c r="M62" s="4"/>
    </row>
    <row r="63" spans="1:13" ht="20" customHeight="1" x14ac:dyDescent="0.2">
      <c r="A63" s="31"/>
      <c r="B63" s="40" t="s">
        <v>34</v>
      </c>
      <c r="C63" s="32"/>
      <c r="D63" s="32"/>
      <c r="E63" s="32"/>
      <c r="F63" s="32"/>
      <c r="G63" s="32"/>
      <c r="H63" s="47">
        <f>L9*0.05</f>
        <v>22.400000000000002</v>
      </c>
      <c r="I63" s="32"/>
      <c r="J63" s="12"/>
      <c r="K63" s="12"/>
      <c r="L63" s="42">
        <f>H63</f>
        <v>22.400000000000002</v>
      </c>
      <c r="M63" s="4"/>
    </row>
    <row r="64" spans="1:13" ht="20" customHeight="1" x14ac:dyDescent="0.2">
      <c r="A64" s="31"/>
      <c r="B64" s="40"/>
      <c r="C64" s="32"/>
      <c r="D64" s="32"/>
      <c r="E64" s="32"/>
      <c r="F64" s="32"/>
      <c r="G64" s="32"/>
      <c r="H64" s="40"/>
      <c r="I64" s="32"/>
      <c r="J64" s="12"/>
      <c r="K64" s="12"/>
      <c r="L64" s="12"/>
      <c r="M64" s="4"/>
    </row>
    <row r="65" spans="1:13" ht="22" customHeight="1" x14ac:dyDescent="0.2">
      <c r="A65" s="31"/>
      <c r="B65" s="32"/>
      <c r="C65" s="32"/>
      <c r="D65" s="32"/>
      <c r="E65" s="32"/>
      <c r="F65" s="32"/>
      <c r="G65" s="32"/>
      <c r="H65" s="32"/>
      <c r="I65" s="32"/>
      <c r="J65" s="12"/>
      <c r="K65" s="12"/>
      <c r="L65" s="12"/>
      <c r="M65" s="4"/>
    </row>
    <row r="66" spans="1:13" ht="20" customHeight="1" x14ac:dyDescent="0.2">
      <c r="A66" s="31"/>
      <c r="B66" s="43" t="s">
        <v>35</v>
      </c>
      <c r="C66" s="32"/>
      <c r="D66" s="32"/>
      <c r="E66" s="32"/>
      <c r="F66" s="32"/>
      <c r="G66" s="32"/>
      <c r="H66" s="32"/>
      <c r="I66" s="32"/>
      <c r="J66" s="12"/>
      <c r="K66" s="12"/>
      <c r="L66" s="11">
        <f>SUM(L61:L64)</f>
        <v>256.92950000000002</v>
      </c>
      <c r="M66" s="4"/>
    </row>
    <row r="67" spans="1:13" ht="20" customHeight="1" x14ac:dyDescent="0.2">
      <c r="A67" s="31"/>
      <c r="B67" s="43" t="s">
        <v>36</v>
      </c>
      <c r="C67" s="32"/>
      <c r="D67" s="32"/>
      <c r="E67" s="32"/>
      <c r="F67" s="32"/>
      <c r="G67" s="32"/>
      <c r="H67" s="32"/>
      <c r="I67" s="32"/>
      <c r="J67" s="12"/>
      <c r="K67" s="12"/>
      <c r="L67" s="13">
        <f>L66/D6</f>
        <v>91.760535714285723</v>
      </c>
      <c r="M67" s="4"/>
    </row>
    <row r="68" spans="1:13" ht="20" customHeight="1" x14ac:dyDescent="0.2">
      <c r="A68" s="31"/>
      <c r="B68" s="32"/>
      <c r="C68" s="32"/>
      <c r="D68" s="32"/>
      <c r="E68" s="32"/>
      <c r="F68" s="32"/>
      <c r="G68" s="32"/>
      <c r="H68" s="32"/>
      <c r="I68" s="32"/>
      <c r="J68" s="12"/>
      <c r="K68" s="12"/>
      <c r="L68" s="12"/>
      <c r="M68" s="4"/>
    </row>
    <row r="69" spans="1:13" ht="20" customHeight="1" x14ac:dyDescent="0.2">
      <c r="A69" s="31"/>
      <c r="B69" s="43" t="s">
        <v>37</v>
      </c>
      <c r="C69" s="32"/>
      <c r="D69" s="32"/>
      <c r="E69" s="32"/>
      <c r="F69" s="32"/>
      <c r="G69" s="32"/>
      <c r="H69" s="32"/>
      <c r="I69" s="32"/>
      <c r="J69" s="12"/>
      <c r="K69" s="12"/>
      <c r="L69" s="11">
        <f>SUM(L53,L66)</f>
        <v>747.51950000000011</v>
      </c>
      <c r="M69" s="4"/>
    </row>
    <row r="70" spans="1:13" ht="20" customHeight="1" x14ac:dyDescent="0.2">
      <c r="A70" s="31"/>
      <c r="B70" s="43" t="s">
        <v>38</v>
      </c>
      <c r="C70" s="32"/>
      <c r="D70" s="32"/>
      <c r="E70" s="32"/>
      <c r="F70" s="32"/>
      <c r="G70" s="32"/>
      <c r="H70" s="32"/>
      <c r="I70" s="32"/>
      <c r="J70" s="12"/>
      <c r="K70" s="12"/>
      <c r="L70" s="13">
        <f>L69/D6</f>
        <v>266.97125000000005</v>
      </c>
      <c r="M70" s="4"/>
    </row>
    <row r="71" spans="1:13" ht="20" customHeight="1" x14ac:dyDescent="0.2">
      <c r="A71" s="31"/>
      <c r="B71" s="32"/>
      <c r="C71" s="32"/>
      <c r="D71" s="32"/>
      <c r="E71" s="32"/>
      <c r="F71" s="32"/>
      <c r="G71" s="32"/>
      <c r="H71" s="32"/>
      <c r="I71" s="32"/>
      <c r="J71" s="12"/>
      <c r="K71" s="12"/>
      <c r="L71" s="12"/>
      <c r="M71" s="4"/>
    </row>
    <row r="72" spans="1:13" ht="20" customHeight="1" thickBot="1" x14ac:dyDescent="0.25">
      <c r="A72" s="48"/>
      <c r="B72" s="7" t="s">
        <v>39</v>
      </c>
      <c r="C72" s="2"/>
      <c r="D72" s="2"/>
      <c r="E72" s="2"/>
      <c r="F72" s="2"/>
      <c r="G72" s="2"/>
      <c r="H72" s="2"/>
      <c r="I72" s="2"/>
      <c r="J72" s="10"/>
      <c r="K72" s="10"/>
      <c r="L72" s="14">
        <f>L9-L69</f>
        <v>-299.51950000000011</v>
      </c>
      <c r="M72" s="8"/>
    </row>
    <row r="73" spans="1:13" ht="20" customHeight="1" x14ac:dyDescent="0.2"/>
    <row r="74" spans="1:13" ht="20" customHeight="1" x14ac:dyDescent="0.2"/>
    <row r="75" spans="1:13" ht="20" customHeight="1" x14ac:dyDescent="0.2"/>
    <row r="76" spans="1:13" ht="20" customHeight="1" x14ac:dyDescent="0.2"/>
    <row r="77" spans="1:13" ht="20" customHeight="1" x14ac:dyDescent="0.2"/>
    <row r="78" spans="1:13" ht="20" customHeight="1" x14ac:dyDescent="0.2"/>
    <row r="79" spans="1:13" ht="20" customHeight="1" x14ac:dyDescent="0.2"/>
  </sheetData>
  <mergeCells count="7">
    <mergeCell ref="L3:L4"/>
    <mergeCell ref="A1:I1"/>
    <mergeCell ref="B3:B4"/>
    <mergeCell ref="D3:D4"/>
    <mergeCell ref="F3:F4"/>
    <mergeCell ref="H3:H4"/>
    <mergeCell ref="J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318E-0949-ED48-96BB-0EDA0E6426CA}">
  <dimension ref="B1:J28"/>
  <sheetViews>
    <sheetView zoomScaleNormal="100" workbookViewId="0">
      <selection activeCell="B1" sqref="B1:J11"/>
    </sheetView>
  </sheetViews>
  <sheetFormatPr baseColWidth="10" defaultColWidth="11" defaultRowHeight="16" x14ac:dyDescent="0.2"/>
  <cols>
    <col min="1" max="1" width="1.6640625" customWidth="1"/>
    <col min="2" max="2" width="16.1640625" customWidth="1"/>
    <col min="3" max="3" width="1.6640625" customWidth="1"/>
    <col min="4" max="10" width="15.83203125" customWidth="1"/>
  </cols>
  <sheetData>
    <row r="1" spans="2:10" ht="50" customHeight="1" x14ac:dyDescent="0.2">
      <c r="B1" s="49"/>
      <c r="C1" s="50"/>
      <c r="D1" s="51" t="s">
        <v>57</v>
      </c>
      <c r="E1" s="51"/>
      <c r="F1" s="51"/>
      <c r="G1" s="51"/>
      <c r="H1" s="51"/>
      <c r="I1" s="51"/>
      <c r="J1" s="52"/>
    </row>
    <row r="2" spans="2:10" ht="20" customHeight="1" x14ac:dyDescent="0.2">
      <c r="B2" s="53" t="s">
        <v>53</v>
      </c>
      <c r="C2" s="40"/>
      <c r="D2" s="23" t="s">
        <v>52</v>
      </c>
      <c r="E2" s="23"/>
      <c r="F2" s="23"/>
      <c r="G2" s="23"/>
      <c r="H2" s="23"/>
      <c r="I2" s="23"/>
      <c r="J2" s="54"/>
    </row>
    <row r="3" spans="2:10" ht="10" customHeight="1" x14ac:dyDescent="0.2">
      <c r="B3" s="55"/>
      <c r="C3" s="40"/>
      <c r="D3" s="24"/>
      <c r="E3" s="24"/>
      <c r="F3" s="24"/>
      <c r="G3" s="24"/>
      <c r="H3" s="24"/>
      <c r="I3" s="24"/>
      <c r="J3" s="56"/>
    </row>
    <row r="4" spans="2:10" ht="20" customHeight="1" x14ac:dyDescent="0.2">
      <c r="B4" s="57" t="s">
        <v>40</v>
      </c>
      <c r="C4" s="40"/>
      <c r="D4" s="15">
        <v>2</v>
      </c>
      <c r="E4" s="16">
        <v>2.25</v>
      </c>
      <c r="F4" s="15">
        <v>2.5</v>
      </c>
      <c r="G4" s="16">
        <v>2.8</v>
      </c>
      <c r="H4" s="15">
        <v>3</v>
      </c>
      <c r="I4" s="16">
        <v>3.25</v>
      </c>
      <c r="J4" s="17">
        <v>3.5</v>
      </c>
    </row>
    <row r="5" spans="2:10" ht="20" customHeight="1" x14ac:dyDescent="0.2">
      <c r="B5" s="58">
        <v>175</v>
      </c>
      <c r="C5" s="40"/>
      <c r="D5" s="59">
        <f>(D$4*$B5)-'Alfalfa prod_N ID'!$L$53</f>
        <v>-140.59000000000003</v>
      </c>
      <c r="E5" s="59">
        <f>(E$4*$B5)-'Alfalfa prod_N ID'!$L$53</f>
        <v>-96.840000000000032</v>
      </c>
      <c r="F5" s="59">
        <f>(F$4*$B5)-'Alfalfa prod_N ID'!$L$53</f>
        <v>-53.090000000000032</v>
      </c>
      <c r="G5" s="59">
        <f>(G$4*$B5)-'Alfalfa prod_N ID'!$L$53</f>
        <v>-0.59000000000008868</v>
      </c>
      <c r="H5" s="60">
        <f>(H$4*$B5)-'Alfalfa prod_N ID'!$L$53</f>
        <v>34.409999999999968</v>
      </c>
      <c r="I5" s="60">
        <f>(I$4*$B5)-'Alfalfa prod_N ID'!$L$53</f>
        <v>78.159999999999968</v>
      </c>
      <c r="J5" s="61">
        <f>(J$4*$B5)-'Alfalfa prod_N ID'!$L$53</f>
        <v>121.90999999999997</v>
      </c>
    </row>
    <row r="6" spans="2:10" ht="20" customHeight="1" x14ac:dyDescent="0.2">
      <c r="B6" s="58">
        <v>170</v>
      </c>
      <c r="C6" s="40"/>
      <c r="D6" s="59">
        <f>(D$4*$B6)-'Alfalfa prod_N ID'!$L$53</f>
        <v>-150.59000000000003</v>
      </c>
      <c r="E6" s="59">
        <f>(E$4*$B6)-'Alfalfa prod_N ID'!$L$53</f>
        <v>-108.09000000000003</v>
      </c>
      <c r="F6" s="59">
        <f>(F$4*$B6)-'Alfalfa prod_N ID'!$L$53</f>
        <v>-65.590000000000032</v>
      </c>
      <c r="G6" s="59">
        <f>(G$4*$B6)-'Alfalfa prod_N ID'!$L$53</f>
        <v>-14.590000000000089</v>
      </c>
      <c r="H6" s="60">
        <f>(H$4*$B6)-'Alfalfa prod_N ID'!$L$53</f>
        <v>19.409999999999968</v>
      </c>
      <c r="I6" s="60">
        <f>(I$4*$B6)-'Alfalfa prod_N ID'!$L$53</f>
        <v>61.909999999999968</v>
      </c>
      <c r="J6" s="61">
        <f>(J$4*$B6)-'Alfalfa prod_N ID'!$L$53</f>
        <v>104.40999999999997</v>
      </c>
    </row>
    <row r="7" spans="2:10" ht="20" customHeight="1" x14ac:dyDescent="0.2">
      <c r="B7" s="58">
        <v>165</v>
      </c>
      <c r="C7" s="40"/>
      <c r="D7" s="59">
        <f>(D$4*$B7)-'Alfalfa prod_N ID'!$L$53</f>
        <v>-160.59000000000003</v>
      </c>
      <c r="E7" s="59">
        <f>(E$4*$B7)-'Alfalfa prod_N ID'!$L$53</f>
        <v>-119.34000000000003</v>
      </c>
      <c r="F7" s="59">
        <f>(F$4*$B7)-'Alfalfa prod_N ID'!$L$53</f>
        <v>-78.090000000000032</v>
      </c>
      <c r="G7" s="59">
        <f>(G$4*$B7)-'Alfalfa prod_N ID'!$L$53</f>
        <v>-28.590000000000089</v>
      </c>
      <c r="H7" s="60">
        <f>(H$4*$B7)-'Alfalfa prod_N ID'!$L$53</f>
        <v>4.4099999999999682</v>
      </c>
      <c r="I7" s="60">
        <f>(I$4*$B7)-'Alfalfa prod_N ID'!$L$53</f>
        <v>45.659999999999968</v>
      </c>
      <c r="J7" s="61">
        <f>(J$4*$B7)-'Alfalfa prod_N ID'!$L$53</f>
        <v>86.909999999999968</v>
      </c>
    </row>
    <row r="8" spans="2:10" ht="20" customHeight="1" x14ac:dyDescent="0.2">
      <c r="B8" s="58">
        <v>160</v>
      </c>
      <c r="C8" s="40"/>
      <c r="D8" s="59">
        <f>(D$4*$B8)-'Alfalfa prod_N ID'!$L$53</f>
        <v>-170.59000000000003</v>
      </c>
      <c r="E8" s="59">
        <f>(E$4*$B8)-'Alfalfa prod_N ID'!$L$53</f>
        <v>-130.59000000000003</v>
      </c>
      <c r="F8" s="59">
        <f>(F$4*$B8)-'Alfalfa prod_N ID'!$L$53</f>
        <v>-90.590000000000032</v>
      </c>
      <c r="G8" s="59">
        <f>(G$4*$B8)-'Alfalfa prod_N ID'!$L$53</f>
        <v>-42.590000000000032</v>
      </c>
      <c r="H8" s="59">
        <f>(H$4*$B8)-'Alfalfa prod_N ID'!$L$53</f>
        <v>-10.590000000000032</v>
      </c>
      <c r="I8" s="60">
        <f>(I$4*$B8)-'Alfalfa prod_N ID'!$L$53</f>
        <v>29.409999999999968</v>
      </c>
      <c r="J8" s="61">
        <f>(J$4*$B8)-'Alfalfa prod_N ID'!$L$53</f>
        <v>69.409999999999968</v>
      </c>
    </row>
    <row r="9" spans="2:10" ht="20" customHeight="1" x14ac:dyDescent="0.2">
      <c r="B9" s="58">
        <v>155</v>
      </c>
      <c r="C9" s="40"/>
      <c r="D9" s="59">
        <f>(D$4*$B9)-'Alfalfa prod_N ID'!$L$53</f>
        <v>-180.59000000000003</v>
      </c>
      <c r="E9" s="59">
        <f>(E$4*$B9)-'Alfalfa prod_N ID'!$L$53</f>
        <v>-141.84000000000003</v>
      </c>
      <c r="F9" s="59">
        <f>(F$4*$B9)-'Alfalfa prod_N ID'!$L$53</f>
        <v>-103.09000000000003</v>
      </c>
      <c r="G9" s="59">
        <f>(G$4*$B9)-'Alfalfa prod_N ID'!$L$53</f>
        <v>-56.590000000000032</v>
      </c>
      <c r="H9" s="59">
        <f>(H$4*$B9)-'Alfalfa prod_N ID'!$L$53</f>
        <v>-25.590000000000032</v>
      </c>
      <c r="I9" s="60">
        <f>(I$4*$B9)-'Alfalfa prod_N ID'!$L$53</f>
        <v>13.159999999999968</v>
      </c>
      <c r="J9" s="61">
        <f>(J$4*$B9)-'Alfalfa prod_N ID'!$L$53</f>
        <v>51.909999999999968</v>
      </c>
    </row>
    <row r="10" spans="2:10" ht="20" customHeight="1" x14ac:dyDescent="0.2">
      <c r="B10" s="58">
        <v>150</v>
      </c>
      <c r="C10" s="40"/>
      <c r="D10" s="59">
        <f>(D$4*$B10)-'Alfalfa prod_N ID'!$L$53</f>
        <v>-190.59000000000003</v>
      </c>
      <c r="E10" s="59">
        <f>(E$4*$B10)-'Alfalfa prod_N ID'!$L$53</f>
        <v>-153.09000000000003</v>
      </c>
      <c r="F10" s="59">
        <f>(F$4*$B10)-'Alfalfa prod_N ID'!$L$53</f>
        <v>-115.59000000000003</v>
      </c>
      <c r="G10" s="59">
        <f>(G$4*$B10)-'Alfalfa prod_N ID'!$L$53</f>
        <v>-70.590000000000032</v>
      </c>
      <c r="H10" s="59">
        <f>(H$4*$B10)-'Alfalfa prod_N ID'!$L$53</f>
        <v>-40.590000000000032</v>
      </c>
      <c r="I10" s="59">
        <f>(I$4*$B10)-'Alfalfa prod_N ID'!$L$53</f>
        <v>-3.0900000000000318</v>
      </c>
      <c r="J10" s="61">
        <f>(J$4*$B10)-'Alfalfa prod_N ID'!$L$53</f>
        <v>34.409999999999968</v>
      </c>
    </row>
    <row r="11" spans="2:10" ht="20" customHeight="1" thickBot="1" x14ac:dyDescent="0.25">
      <c r="B11" s="62">
        <v>145</v>
      </c>
      <c r="C11" s="63"/>
      <c r="D11" s="64">
        <f>(D$4*$B11)-'Alfalfa prod_N ID'!$L$53</f>
        <v>-200.59000000000003</v>
      </c>
      <c r="E11" s="64">
        <f>(E$4*$B11)-'Alfalfa prod_N ID'!$L$53</f>
        <v>-164.34000000000003</v>
      </c>
      <c r="F11" s="64">
        <f>(F$4*$B11)-'Alfalfa prod_N ID'!$L$53</f>
        <v>-128.09000000000003</v>
      </c>
      <c r="G11" s="64">
        <f>(G$4*$B11)-'Alfalfa prod_N ID'!$L$53</f>
        <v>-84.590000000000032</v>
      </c>
      <c r="H11" s="64">
        <f>(H$4*$B11)-'Alfalfa prod_N ID'!$L$53</f>
        <v>-55.590000000000032</v>
      </c>
      <c r="I11" s="64">
        <f>(I$4*$B11)-'Alfalfa prod_N ID'!$L$53</f>
        <v>-19.340000000000032</v>
      </c>
      <c r="J11" s="65">
        <f>(J$4*$B11)-'Alfalfa prod_N ID'!$L$53</f>
        <v>16.909999999999968</v>
      </c>
    </row>
    <row r="12" spans="2:10" ht="20" customHeight="1" x14ac:dyDescent="0.2"/>
    <row r="13" spans="2:10" ht="20" customHeight="1" x14ac:dyDescent="0.2"/>
    <row r="14" spans="2:10" ht="20" customHeight="1" x14ac:dyDescent="0.2"/>
    <row r="15" spans="2:10" ht="20" customHeight="1" x14ac:dyDescent="0.2"/>
    <row r="16" spans="2:10" ht="20" customHeight="1" x14ac:dyDescent="0.2"/>
    <row r="17" ht="20" customHeight="1" x14ac:dyDescent="0.2"/>
    <row r="18" ht="20" customHeight="1" x14ac:dyDescent="0.2"/>
    <row r="19" ht="20" customHeight="1" x14ac:dyDescent="0.2"/>
    <row r="20" ht="20" customHeight="1" x14ac:dyDescent="0.2"/>
    <row r="21" ht="20" customHeight="1" x14ac:dyDescent="0.2"/>
    <row r="22" ht="20" customHeight="1" x14ac:dyDescent="0.2"/>
    <row r="23" ht="20" customHeight="1" x14ac:dyDescent="0.2"/>
    <row r="24" ht="20" customHeight="1" x14ac:dyDescent="0.2"/>
    <row r="25" ht="20" customHeight="1" x14ac:dyDescent="0.2"/>
    <row r="26" ht="20" customHeight="1" x14ac:dyDescent="0.2"/>
    <row r="27" ht="20" customHeight="1" x14ac:dyDescent="0.2"/>
    <row r="28" ht="20" customHeight="1" x14ac:dyDescent="0.2"/>
  </sheetData>
  <mergeCells count="3">
    <mergeCell ref="D2:J2"/>
    <mergeCell ref="D1:J1"/>
    <mergeCell ref="D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60B9DC9B6CA141BB80419E1DFD4343" ma:contentTypeVersion="19" ma:contentTypeDescription="Create a new document." ma:contentTypeScope="" ma:versionID="b5ab82b96ed6b1640a96c5dfec7ac18a">
  <xsd:schema xmlns:xsd="http://www.w3.org/2001/XMLSchema" xmlns:xs="http://www.w3.org/2001/XMLSchema" xmlns:p="http://schemas.microsoft.com/office/2006/metadata/properties" xmlns:ns2="40d6bf7a-0c66-4c90-948a-ba0641941a18" xmlns:ns3="f3d96bf4-e573-4966-b799-4c7d86b8bcb0" targetNamespace="http://schemas.microsoft.com/office/2006/metadata/properties" ma:root="true" ma:fieldsID="ee8285170e4877b5bd6a17e55f8e3c5b" ns2:_="" ns3:_="">
    <xsd:import namespace="40d6bf7a-0c66-4c90-948a-ba0641941a18"/>
    <xsd:import namespace="f3d96bf4-e573-4966-b799-4c7d86b8b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6bf7a-0c66-4c90-948a-ba0641941a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3e5a45-da28-4ba0-955e-c150f146c5a2}" ma:internalName="TaxCatchAll" ma:showField="CatchAllData" ma:web="40d6bf7a-0c66-4c90-948a-ba0641941a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96bf4-e573-4966-b799-4c7d86b8b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d96bf4-e573-4966-b799-4c7d86b8bcb0">
      <Terms xmlns="http://schemas.microsoft.com/office/infopath/2007/PartnerControls"/>
    </lcf76f155ced4ddcb4097134ff3c332f>
    <TaxCatchAll xmlns="40d6bf7a-0c66-4c90-948a-ba0641941a1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B333CC-9E01-4A0F-BF25-BA8A707687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6bf7a-0c66-4c90-948a-ba0641941a18"/>
    <ds:schemaRef ds:uri="f3d96bf4-e573-4966-b799-4c7d86b8bc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29501D-6E3E-4F74-9C11-74AD45631A32}">
  <ds:schemaRefs>
    <ds:schemaRef ds:uri="http://schemas.microsoft.com/office/2006/metadata/properties"/>
    <ds:schemaRef ds:uri="http://schemas.microsoft.com/office/infopath/2007/PartnerControls"/>
    <ds:schemaRef ds:uri="f3d96bf4-e573-4966-b799-4c7d86b8bcb0"/>
    <ds:schemaRef ds:uri="40d6bf7a-0c66-4c90-948a-ba0641941a18"/>
  </ds:schemaRefs>
</ds:datastoreItem>
</file>

<file path=customXml/itemProps3.xml><?xml version="1.0" encoding="utf-8"?>
<ds:datastoreItem xmlns:ds="http://schemas.openxmlformats.org/officeDocument/2006/customXml" ds:itemID="{D1106F32-18D1-43FE-88A7-27045B594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Alfalfa prod_N ID</vt:lpstr>
      <vt:lpstr>Ranging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Hatzenbuehler, Patrick (phatzenbuehler@uidaho.edu)</dc:creator>
  <cp:keywords/>
  <dc:description/>
  <cp:lastModifiedBy>Hatzenbuehler, Patrick (phatzenbuehler@uidaho.edu)</cp:lastModifiedBy>
  <cp:revision/>
  <dcterms:created xsi:type="dcterms:W3CDTF">2025-06-25T19:43:13Z</dcterms:created>
  <dcterms:modified xsi:type="dcterms:W3CDTF">2026-01-16T17:33:35Z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0x0101006760B9DC9B6CA141BB80419E1DFD4343</vt:lpwstr>
  </property>
</Properties>
</file>